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925"/>
  </bookViews>
  <sheets>
    <sheet name="Sheet1" sheetId="1" r:id="rId1"/>
  </sheets>
  <definedNames>
    <definedName name="_xlnm._FilterDatabase" localSheetId="0" hidden="1">Sheet1!$A$2:$K$70</definedName>
  </definedNames>
  <calcPr calcId="144525"/>
</workbook>
</file>

<file path=xl/sharedStrings.xml><?xml version="1.0" encoding="utf-8"?>
<sst xmlns="http://schemas.openxmlformats.org/spreadsheetml/2006/main" count="324" uniqueCount="228">
  <si>
    <t>2023年绍兴市部分市属国有企业招聘工作人员总成绩及入围体检人员名单</t>
  </si>
  <si>
    <t>序号</t>
  </si>
  <si>
    <t>姓 名</t>
  </si>
  <si>
    <t>性别</t>
  </si>
  <si>
    <t>身份证号</t>
  </si>
  <si>
    <t>报考单位</t>
  </si>
  <si>
    <t>报考岗位</t>
  </si>
  <si>
    <t>面试号</t>
  </si>
  <si>
    <t>笔试、量化
总分（占比60%）</t>
  </si>
  <si>
    <t>面试成绩
（占比40%）</t>
  </si>
  <si>
    <t>总成绩</t>
  </si>
  <si>
    <t>是否入围体检</t>
  </si>
  <si>
    <t>竺*波</t>
  </si>
  <si>
    <t>男</t>
  </si>
  <si>
    <t>330682********7817</t>
  </si>
  <si>
    <t>中国绍兴黄酒
集团有限公司</t>
  </si>
  <si>
    <t>汽车驾驶员</t>
  </si>
  <si>
    <t>1A02</t>
  </si>
  <si>
    <t>是</t>
  </si>
  <si>
    <t>翁*雨</t>
  </si>
  <si>
    <t>330621********7392</t>
  </si>
  <si>
    <t>1A04</t>
  </si>
  <si>
    <t>王*</t>
  </si>
  <si>
    <t>330682********7834</t>
  </si>
  <si>
    <t>1A05</t>
  </si>
  <si>
    <t>干*栋</t>
  </si>
  <si>
    <t>330621********8690</t>
  </si>
  <si>
    <t>1A06</t>
  </si>
  <si>
    <t>金*辉</t>
  </si>
  <si>
    <t>330602********0013</t>
  </si>
  <si>
    <t>1A01</t>
  </si>
  <si>
    <t>冯*</t>
  </si>
  <si>
    <t>330621********3835</t>
  </si>
  <si>
    <t>1A03</t>
  </si>
  <si>
    <t>叶*</t>
  </si>
  <si>
    <t>330682********2836</t>
  </si>
  <si>
    <t>绍兴市水务
产业有限公司</t>
  </si>
  <si>
    <t>管道维修工</t>
  </si>
  <si>
    <t>1C04</t>
  </si>
  <si>
    <t>钱*轩</t>
  </si>
  <si>
    <t>330602********1015</t>
  </si>
  <si>
    <t>1C10</t>
  </si>
  <si>
    <t>赵*栋</t>
  </si>
  <si>
    <t>330621********2319</t>
  </si>
  <si>
    <t>1C03</t>
  </si>
  <si>
    <t>阮*栋</t>
  </si>
  <si>
    <t>330602********1514</t>
  </si>
  <si>
    <t>1C12</t>
  </si>
  <si>
    <t>马*飞</t>
  </si>
  <si>
    <t>330681********0017</t>
  </si>
  <si>
    <t>1C01</t>
  </si>
  <si>
    <t>曾*涛</t>
  </si>
  <si>
    <t>330683********201X</t>
  </si>
  <si>
    <t>1C06</t>
  </si>
  <si>
    <t>徐*鑫</t>
  </si>
  <si>
    <t>330681********0337</t>
  </si>
  <si>
    <t>1C02</t>
  </si>
  <si>
    <t>韩*帆</t>
  </si>
  <si>
    <t>330621********1517</t>
  </si>
  <si>
    <t>1C07</t>
  </si>
  <si>
    <t>樊*闯</t>
  </si>
  <si>
    <t>330621********5930</t>
  </si>
  <si>
    <t>1C08</t>
  </si>
  <si>
    <t>陈*冬</t>
  </si>
  <si>
    <t>330621********381X</t>
  </si>
  <si>
    <t>1C05</t>
  </si>
  <si>
    <t>傅*烨</t>
  </si>
  <si>
    <t>330602********0510</t>
  </si>
  <si>
    <t>1C11</t>
  </si>
  <si>
    <t>孙*</t>
  </si>
  <si>
    <t>330621********1193</t>
  </si>
  <si>
    <t>1C09</t>
  </si>
  <si>
    <t>秦*豪</t>
  </si>
  <si>
    <t>330602********4559</t>
  </si>
  <si>
    <t>泵房值班员</t>
  </si>
  <si>
    <t>缺考</t>
  </si>
  <si>
    <t>钱*</t>
  </si>
  <si>
    <t>女</t>
  </si>
  <si>
    <t>330602********0024</t>
  </si>
  <si>
    <t>绍兴市制水
有限公司</t>
  </si>
  <si>
    <t>中控值班员</t>
  </si>
  <si>
    <t>1B01</t>
  </si>
  <si>
    <t>戴*珂</t>
  </si>
  <si>
    <t>330602********6026</t>
  </si>
  <si>
    <t>1B09</t>
  </si>
  <si>
    <t>潘*超</t>
  </si>
  <si>
    <t>330602********001X</t>
  </si>
  <si>
    <t>1B12</t>
  </si>
  <si>
    <t>330682********1212</t>
  </si>
  <si>
    <t>1B02</t>
  </si>
  <si>
    <t>吴*华</t>
  </si>
  <si>
    <t>330682********1437</t>
  </si>
  <si>
    <t>1B10</t>
  </si>
  <si>
    <t>周*聪</t>
  </si>
  <si>
    <t>330621********2653</t>
  </si>
  <si>
    <t>1B05</t>
  </si>
  <si>
    <t>阮*炜</t>
  </si>
  <si>
    <t>330682********5018</t>
  </si>
  <si>
    <t>1B11</t>
  </si>
  <si>
    <t>顾*仁</t>
  </si>
  <si>
    <t>330682********0913</t>
  </si>
  <si>
    <t>1B04</t>
  </si>
  <si>
    <t>朱*</t>
  </si>
  <si>
    <t>330682********5216</t>
  </si>
  <si>
    <t>1B03</t>
  </si>
  <si>
    <t>邱*锋</t>
  </si>
  <si>
    <t>330621********5934</t>
  </si>
  <si>
    <t>1B08</t>
  </si>
  <si>
    <t>郦*敏</t>
  </si>
  <si>
    <t>330682********443X</t>
  </si>
  <si>
    <t>1B07</t>
  </si>
  <si>
    <t>徐*</t>
  </si>
  <si>
    <t>330602********0016</t>
  </si>
  <si>
    <t>1B06</t>
  </si>
  <si>
    <t>高*锋</t>
  </si>
  <si>
    <t>330621********2995</t>
  </si>
  <si>
    <t>绍兴柯桥中国
轻纺城管道燃气有限公司</t>
  </si>
  <si>
    <t>安检员</t>
  </si>
  <si>
    <t>1D01</t>
  </si>
  <si>
    <t>叶*伟</t>
  </si>
  <si>
    <t>330621********1195</t>
  </si>
  <si>
    <t>1D03</t>
  </si>
  <si>
    <t>王*林</t>
  </si>
  <si>
    <t>330621********4252</t>
  </si>
  <si>
    <t>1D02</t>
  </si>
  <si>
    <t>倪*彪</t>
  </si>
  <si>
    <t>330682********7618</t>
  </si>
  <si>
    <t>绍兴市公共交通集团有限公司</t>
  </si>
  <si>
    <t>驾驶员</t>
  </si>
  <si>
    <t>2A01</t>
  </si>
  <si>
    <t>韩*华</t>
  </si>
  <si>
    <t>330621********119X</t>
  </si>
  <si>
    <t>绍兴市基础设
施建设投资有限公司</t>
  </si>
  <si>
    <t>工程管理</t>
  </si>
  <si>
    <t>2B03</t>
  </si>
  <si>
    <t>吴*乐</t>
  </si>
  <si>
    <t>330683********6115</t>
  </si>
  <si>
    <t>2B01</t>
  </si>
  <si>
    <t>樊*平</t>
  </si>
  <si>
    <t>330621********1516</t>
  </si>
  <si>
    <t>2B02</t>
  </si>
  <si>
    <t>阮*浩</t>
  </si>
  <si>
    <t>330682********2879</t>
  </si>
  <si>
    <t>绍兴银行
股份有限公司</t>
  </si>
  <si>
    <t>客服经理
（柜员）</t>
  </si>
  <si>
    <t>2D13</t>
  </si>
  <si>
    <t>陈*</t>
  </si>
  <si>
    <t>330681********9309</t>
  </si>
  <si>
    <t>2D12</t>
  </si>
  <si>
    <t>倪*清</t>
  </si>
  <si>
    <t>330621********1539</t>
  </si>
  <si>
    <t>2D05</t>
  </si>
  <si>
    <t>金*</t>
  </si>
  <si>
    <t>330621********8956</t>
  </si>
  <si>
    <t>2D02</t>
  </si>
  <si>
    <t>张*杰</t>
  </si>
  <si>
    <t>330621********4236</t>
  </si>
  <si>
    <t>2D08</t>
  </si>
  <si>
    <t>陆*迪</t>
  </si>
  <si>
    <t>330682********3018</t>
  </si>
  <si>
    <t>2D09</t>
  </si>
  <si>
    <t>王*洋</t>
  </si>
  <si>
    <t>330683********351X</t>
  </si>
  <si>
    <t>2D01</t>
  </si>
  <si>
    <t>俞*超</t>
  </si>
  <si>
    <t>330681********0479</t>
  </si>
  <si>
    <t>2D03</t>
  </si>
  <si>
    <t>裘*</t>
  </si>
  <si>
    <t>330683********7419</t>
  </si>
  <si>
    <t>2D10</t>
  </si>
  <si>
    <t>陈*杰</t>
  </si>
  <si>
    <t>330621********423X</t>
  </si>
  <si>
    <t>2D04</t>
  </si>
  <si>
    <t>俞*耀</t>
  </si>
  <si>
    <t>330681********6256</t>
  </si>
  <si>
    <t>2D15</t>
  </si>
  <si>
    <t>任*彬</t>
  </si>
  <si>
    <t>330682********1015</t>
  </si>
  <si>
    <t>杨*刚</t>
  </si>
  <si>
    <t>330421********4411</t>
  </si>
  <si>
    <t>孙*江</t>
  </si>
  <si>
    <t>330621********8395</t>
  </si>
  <si>
    <t>2D06</t>
  </si>
  <si>
    <t>马*斌</t>
  </si>
  <si>
    <t>330683********5619</t>
  </si>
  <si>
    <t>吴*洋</t>
  </si>
  <si>
    <t>330621********0016</t>
  </si>
  <si>
    <t>2D11</t>
  </si>
  <si>
    <t>王*波</t>
  </si>
  <si>
    <t>330682********8517</t>
  </si>
  <si>
    <t>2D07</t>
  </si>
  <si>
    <t>吴*强</t>
  </si>
  <si>
    <t>330602********2550</t>
  </si>
  <si>
    <t>2D14</t>
  </si>
  <si>
    <t>张*帮</t>
  </si>
  <si>
    <t>622823********1219</t>
  </si>
  <si>
    <t>2D16</t>
  </si>
  <si>
    <t>周*凡</t>
  </si>
  <si>
    <t>330602********2519</t>
  </si>
  <si>
    <t>马*熠</t>
  </si>
  <si>
    <t>330683********3210</t>
  </si>
  <si>
    <t>330621********6897</t>
  </si>
  <si>
    <t>市文旅集
团下属企业</t>
  </si>
  <si>
    <t>综合管理</t>
  </si>
  <si>
    <t>2C02</t>
  </si>
  <si>
    <t>虞*</t>
  </si>
  <si>
    <t>330621********5917</t>
  </si>
  <si>
    <t>2C01</t>
  </si>
  <si>
    <t>宓*蕾</t>
  </si>
  <si>
    <t>330602********1517</t>
  </si>
  <si>
    <t>2C04</t>
  </si>
  <si>
    <t>唐*佳</t>
  </si>
  <si>
    <t>330682********5948</t>
  </si>
  <si>
    <t>2C08</t>
  </si>
  <si>
    <t>许*豪</t>
  </si>
  <si>
    <t>330621********5958</t>
  </si>
  <si>
    <t>2C05</t>
  </si>
  <si>
    <t>330621********7393</t>
  </si>
  <si>
    <t>2C07</t>
  </si>
  <si>
    <t>何*锋</t>
  </si>
  <si>
    <t>330621********0058</t>
  </si>
  <si>
    <t>2C03</t>
  </si>
  <si>
    <t>任*杰</t>
  </si>
  <si>
    <t>330682********1053</t>
  </si>
  <si>
    <t>2C09</t>
  </si>
  <si>
    <t>高*昂</t>
  </si>
  <si>
    <t>330681********4875</t>
  </si>
  <si>
    <t>2C06</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</si>
</sst>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1"/>
      <color theme="1"/>
      <name val="宋体"/>
      <charset val="134"/>
    </font>
    <font>
      <sz val="12"/>
      <color theme="1"/>
      <name val="宋体"/>
      <charset val="134"/>
    </font>
    <font>
      <b/>
      <sz val="20"/>
      <color theme="1"/>
      <name val="黑体"/>
      <charset val="134"/>
    </font>
    <font>
      <b/>
      <sz val="11"/>
      <color theme="1"/>
      <name val="宋体"/>
      <charset val="134"/>
    </font>
    <font>
      <b/>
      <sz val="11"/>
      <name val="宋体"/>
      <charset val="134"/>
    </font>
    <font>
      <b/>
      <sz val="12"/>
      <color theme="1"/>
      <name val="宋体"/>
      <charset val="134"/>
      <scheme val="minor"/>
    </font>
    <font>
      <sz val="12"/>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7" fillId="0" borderId="2" xfId="0" applyNumberFormat="1" applyFont="1" applyFill="1" applyBorder="1" applyAlignment="1">
      <alignment horizontal="center" vertical="center"/>
    </xf>
    <xf numFmtId="0" fontId="7" fillId="0" borderId="3" xfId="0" applyNumberFormat="1" applyFont="1" applyFill="1" applyBorder="1" applyAlignment="1">
      <alignment horizontal="center" vertical="center"/>
    </xf>
    <xf numFmtId="0" fontId="7" fillId="0" borderId="4" xfId="0" applyNumberFormat="1" applyFont="1" applyFill="1" applyBorder="1" applyAlignment="1">
      <alignment horizontal="center" vertical="center"/>
    </xf>
    <xf numFmtId="0" fontId="2" fillId="0" borderId="1" xfId="0" applyFont="1" applyBorder="1" applyAlignment="1">
      <alignment horizontal="center" vertical="center"/>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0" fillId="0" borderId="1" xfId="0" applyBorder="1" applyAlignment="1">
      <alignment horizontal="center" vertical="center"/>
    </xf>
    <xf numFmtId="176" fontId="3" fillId="0" borderId="0"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xf>
    <xf numFmtId="176"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0"/>
  <sheetViews>
    <sheetView tabSelected="1" topLeftCell="A50" workbookViewId="0">
      <selection activeCell="J4" sqref="J4"/>
    </sheetView>
  </sheetViews>
  <sheetFormatPr defaultColWidth="9" defaultRowHeight="13.5"/>
  <cols>
    <col min="1" max="1" width="6.5" customWidth="1"/>
    <col min="2" max="2" width="9.875" customWidth="1"/>
    <col min="3" max="3" width="8.875" customWidth="1"/>
    <col min="4" max="4" width="21" customWidth="1"/>
    <col min="5" max="5" width="16.75" customWidth="1"/>
    <col min="6" max="6" width="13.875" style="4" customWidth="1"/>
    <col min="7" max="7" width="12.125" style="4" customWidth="1"/>
    <col min="8" max="8" width="18" style="4" customWidth="1"/>
    <col min="9" max="9" width="14" style="5" customWidth="1"/>
    <col min="10" max="10" width="11.625" style="5" customWidth="1"/>
    <col min="11" max="11" width="14.875" style="4" customWidth="1"/>
  </cols>
  <sheetData>
    <row r="1" s="1" customFormat="1" ht="38" customHeight="1" spans="1:11">
      <c r="A1" s="6" t="s">
        <v>0</v>
      </c>
      <c r="B1" s="7"/>
      <c r="C1" s="7"/>
      <c r="D1" s="7"/>
      <c r="E1" s="7"/>
      <c r="F1" s="7"/>
      <c r="G1" s="7"/>
      <c r="H1" s="7"/>
      <c r="I1" s="24"/>
      <c r="J1" s="24"/>
      <c r="K1" s="7"/>
    </row>
    <row r="2" s="1" customFormat="1" ht="35" customHeight="1" spans="1:11">
      <c r="A2" s="8" t="s">
        <v>1</v>
      </c>
      <c r="B2" s="8" t="s">
        <v>2</v>
      </c>
      <c r="C2" s="8" t="s">
        <v>3</v>
      </c>
      <c r="D2" s="8" t="s">
        <v>4</v>
      </c>
      <c r="E2" s="9" t="s">
        <v>5</v>
      </c>
      <c r="F2" s="8" t="s">
        <v>6</v>
      </c>
      <c r="G2" s="8" t="s">
        <v>7</v>
      </c>
      <c r="H2" s="10" t="s">
        <v>8</v>
      </c>
      <c r="I2" s="25" t="s">
        <v>9</v>
      </c>
      <c r="J2" s="26" t="s">
        <v>10</v>
      </c>
      <c r="K2" s="8" t="s">
        <v>11</v>
      </c>
    </row>
    <row r="3" s="2" customFormat="1" ht="35" customHeight="1" spans="1:11">
      <c r="A3" s="11">
        <v>1</v>
      </c>
      <c r="B3" s="11" t="s">
        <v>12</v>
      </c>
      <c r="C3" s="12" t="s">
        <v>13</v>
      </c>
      <c r="D3" s="11" t="s">
        <v>14</v>
      </c>
      <c r="E3" s="13" t="s">
        <v>15</v>
      </c>
      <c r="F3" s="14" t="s">
        <v>16</v>
      </c>
      <c r="G3" s="15" t="s">
        <v>17</v>
      </c>
      <c r="H3" s="11">
        <v>31.92</v>
      </c>
      <c r="I3" s="27">
        <f>83.88*0.4</f>
        <v>33.552</v>
      </c>
      <c r="J3" s="27">
        <f t="shared" ref="J3:J20" si="0">H3+I3</f>
        <v>65.472</v>
      </c>
      <c r="K3" s="11" t="s">
        <v>18</v>
      </c>
    </row>
    <row r="4" s="2" customFormat="1" ht="35" customHeight="1" spans="1:11">
      <c r="A4" s="11">
        <v>2</v>
      </c>
      <c r="B4" s="11" t="s">
        <v>19</v>
      </c>
      <c r="C4" s="12" t="s">
        <v>13</v>
      </c>
      <c r="D4" s="11" t="s">
        <v>20</v>
      </c>
      <c r="E4" s="13"/>
      <c r="F4" s="14"/>
      <c r="G4" s="15" t="s">
        <v>21</v>
      </c>
      <c r="H4" s="11">
        <v>31.32</v>
      </c>
      <c r="I4" s="27">
        <f>85.98*0.4</f>
        <v>34.392</v>
      </c>
      <c r="J4" s="27">
        <f t="shared" si="0"/>
        <v>65.712</v>
      </c>
      <c r="K4" s="11" t="s">
        <v>18</v>
      </c>
    </row>
    <row r="5" s="2" customFormat="1" ht="35" customHeight="1" spans="1:11">
      <c r="A5" s="11">
        <v>3</v>
      </c>
      <c r="B5" s="11" t="s">
        <v>22</v>
      </c>
      <c r="C5" s="12" t="s">
        <v>13</v>
      </c>
      <c r="D5" s="11" t="s">
        <v>23</v>
      </c>
      <c r="E5" s="13"/>
      <c r="F5" s="14"/>
      <c r="G5" s="15" t="s">
        <v>24</v>
      </c>
      <c r="H5" s="11">
        <v>30.38</v>
      </c>
      <c r="I5" s="27">
        <f>82.36*0.4</f>
        <v>32.944</v>
      </c>
      <c r="J5" s="27">
        <f t="shared" si="0"/>
        <v>63.324</v>
      </c>
      <c r="K5" s="11"/>
    </row>
    <row r="6" s="2" customFormat="1" ht="35" customHeight="1" spans="1:11">
      <c r="A6" s="11">
        <v>4</v>
      </c>
      <c r="B6" s="11" t="s">
        <v>25</v>
      </c>
      <c r="C6" s="12" t="s">
        <v>13</v>
      </c>
      <c r="D6" s="11" t="s">
        <v>26</v>
      </c>
      <c r="E6" s="13"/>
      <c r="F6" s="14"/>
      <c r="G6" s="15" t="s">
        <v>27</v>
      </c>
      <c r="H6" s="11">
        <v>29.34</v>
      </c>
      <c r="I6" s="27">
        <f>86.8*0.4</f>
        <v>34.72</v>
      </c>
      <c r="J6" s="27">
        <f t="shared" si="0"/>
        <v>64.06</v>
      </c>
      <c r="K6" s="11"/>
    </row>
    <row r="7" s="2" customFormat="1" ht="35" customHeight="1" spans="1:11">
      <c r="A7" s="11">
        <v>5</v>
      </c>
      <c r="B7" s="11" t="s">
        <v>28</v>
      </c>
      <c r="C7" s="12" t="s">
        <v>13</v>
      </c>
      <c r="D7" s="11" t="s">
        <v>29</v>
      </c>
      <c r="E7" s="13"/>
      <c r="F7" s="14"/>
      <c r="G7" s="15" t="s">
        <v>30</v>
      </c>
      <c r="H7" s="11">
        <v>27.12</v>
      </c>
      <c r="I7" s="27">
        <f>75.02*0.4</f>
        <v>30.008</v>
      </c>
      <c r="J7" s="27">
        <f t="shared" si="0"/>
        <v>57.128</v>
      </c>
      <c r="K7" s="11"/>
    </row>
    <row r="8" s="2" customFormat="1" ht="35" customHeight="1" spans="1:11">
      <c r="A8" s="11">
        <v>6</v>
      </c>
      <c r="B8" s="11" t="s">
        <v>31</v>
      </c>
      <c r="C8" s="12" t="s">
        <v>13</v>
      </c>
      <c r="D8" s="11" t="s">
        <v>32</v>
      </c>
      <c r="E8" s="13"/>
      <c r="F8" s="14"/>
      <c r="G8" s="15" t="s">
        <v>33</v>
      </c>
      <c r="H8" s="11">
        <v>22.82</v>
      </c>
      <c r="I8" s="27">
        <f>73.36*0.4</f>
        <v>29.344</v>
      </c>
      <c r="J8" s="27">
        <f t="shared" si="0"/>
        <v>52.164</v>
      </c>
      <c r="K8" s="11"/>
    </row>
    <row r="9" s="2" customFormat="1" ht="35" customHeight="1" spans="1:11">
      <c r="A9" s="11">
        <v>7</v>
      </c>
      <c r="B9" s="11" t="s">
        <v>34</v>
      </c>
      <c r="C9" s="12" t="s">
        <v>13</v>
      </c>
      <c r="D9" s="11" t="s">
        <v>35</v>
      </c>
      <c r="E9" s="13" t="s">
        <v>36</v>
      </c>
      <c r="F9" s="16" t="s">
        <v>37</v>
      </c>
      <c r="G9" s="12" t="s">
        <v>38</v>
      </c>
      <c r="H9" s="11">
        <v>35.71</v>
      </c>
      <c r="I9" s="27">
        <f>76.2*0.4</f>
        <v>30.48</v>
      </c>
      <c r="J9" s="27">
        <f t="shared" si="0"/>
        <v>66.19</v>
      </c>
      <c r="K9" s="11" t="s">
        <v>18</v>
      </c>
    </row>
    <row r="10" s="2" customFormat="1" ht="35" customHeight="1" spans="1:11">
      <c r="A10" s="11">
        <v>8</v>
      </c>
      <c r="B10" s="11" t="s">
        <v>39</v>
      </c>
      <c r="C10" s="12" t="s">
        <v>13</v>
      </c>
      <c r="D10" s="11" t="s">
        <v>40</v>
      </c>
      <c r="E10" s="13"/>
      <c r="F10" s="17"/>
      <c r="G10" s="12" t="s">
        <v>41</v>
      </c>
      <c r="H10" s="11">
        <v>35.14</v>
      </c>
      <c r="I10" s="27">
        <f>85.1*0.4</f>
        <v>34.04</v>
      </c>
      <c r="J10" s="27">
        <f t="shared" si="0"/>
        <v>69.18</v>
      </c>
      <c r="K10" s="11" t="s">
        <v>18</v>
      </c>
    </row>
    <row r="11" s="3" customFormat="1" ht="35" customHeight="1" spans="1:11">
      <c r="A11" s="11">
        <v>9</v>
      </c>
      <c r="B11" s="11" t="s">
        <v>42</v>
      </c>
      <c r="C11" s="12" t="s">
        <v>13</v>
      </c>
      <c r="D11" s="11" t="s">
        <v>43</v>
      </c>
      <c r="E11" s="13"/>
      <c r="F11" s="17"/>
      <c r="G11" s="12" t="s">
        <v>44</v>
      </c>
      <c r="H11" s="11">
        <v>34.4</v>
      </c>
      <c r="I11" s="27">
        <f>84.3*0.4</f>
        <v>33.72</v>
      </c>
      <c r="J11" s="27">
        <f t="shared" si="0"/>
        <v>68.12</v>
      </c>
      <c r="K11" s="11" t="s">
        <v>18</v>
      </c>
    </row>
    <row r="12" s="3" customFormat="1" ht="35" customHeight="1" spans="1:11">
      <c r="A12" s="11">
        <v>10</v>
      </c>
      <c r="B12" s="11" t="s">
        <v>45</v>
      </c>
      <c r="C12" s="12" t="s">
        <v>13</v>
      </c>
      <c r="D12" s="11" t="s">
        <v>46</v>
      </c>
      <c r="E12" s="13"/>
      <c r="F12" s="17"/>
      <c r="G12" s="12" t="s">
        <v>47</v>
      </c>
      <c r="H12" s="11">
        <v>33.4</v>
      </c>
      <c r="I12" s="27">
        <f>83.96*0.4</f>
        <v>33.584</v>
      </c>
      <c r="J12" s="27">
        <f t="shared" si="0"/>
        <v>66.984</v>
      </c>
      <c r="K12" s="11" t="s">
        <v>18</v>
      </c>
    </row>
    <row r="13" s="3" customFormat="1" ht="35" customHeight="1" spans="1:11">
      <c r="A13" s="11">
        <v>11</v>
      </c>
      <c r="B13" s="11" t="s">
        <v>48</v>
      </c>
      <c r="C13" s="12" t="s">
        <v>13</v>
      </c>
      <c r="D13" s="11" t="s">
        <v>49</v>
      </c>
      <c r="E13" s="13"/>
      <c r="F13" s="17"/>
      <c r="G13" s="12" t="s">
        <v>50</v>
      </c>
      <c r="H13" s="11">
        <v>33.1</v>
      </c>
      <c r="I13" s="27">
        <f>80.38*0.4</f>
        <v>32.152</v>
      </c>
      <c r="J13" s="27">
        <f t="shared" si="0"/>
        <v>65.252</v>
      </c>
      <c r="K13" s="11"/>
    </row>
    <row r="14" s="3" customFormat="1" ht="35" customHeight="1" spans="1:11">
      <c r="A14" s="11">
        <v>12</v>
      </c>
      <c r="B14" s="11" t="s">
        <v>51</v>
      </c>
      <c r="C14" s="12" t="s">
        <v>13</v>
      </c>
      <c r="D14" s="11" t="s">
        <v>52</v>
      </c>
      <c r="E14" s="13"/>
      <c r="F14" s="17"/>
      <c r="G14" s="12" t="s">
        <v>53</v>
      </c>
      <c r="H14" s="11">
        <v>32.66</v>
      </c>
      <c r="I14" s="27">
        <f>79.5*0.4</f>
        <v>31.8</v>
      </c>
      <c r="J14" s="27">
        <f t="shared" si="0"/>
        <v>64.46</v>
      </c>
      <c r="K14" s="11"/>
    </row>
    <row r="15" s="3" customFormat="1" ht="35" customHeight="1" spans="1:11">
      <c r="A15" s="11">
        <v>13</v>
      </c>
      <c r="B15" s="11" t="s">
        <v>54</v>
      </c>
      <c r="C15" s="12" t="s">
        <v>13</v>
      </c>
      <c r="D15" s="11" t="s">
        <v>55</v>
      </c>
      <c r="E15" s="13"/>
      <c r="F15" s="17"/>
      <c r="G15" s="12" t="s">
        <v>56</v>
      </c>
      <c r="H15" s="11">
        <v>32.02</v>
      </c>
      <c r="I15" s="27">
        <f>83.2*0.4</f>
        <v>33.28</v>
      </c>
      <c r="J15" s="27">
        <f t="shared" si="0"/>
        <v>65.3</v>
      </c>
      <c r="K15" s="11"/>
    </row>
    <row r="16" s="3" customFormat="1" ht="35" customHeight="1" spans="1:11">
      <c r="A16" s="11">
        <v>14</v>
      </c>
      <c r="B16" s="11" t="s">
        <v>57</v>
      </c>
      <c r="C16" s="12" t="s">
        <v>13</v>
      </c>
      <c r="D16" s="11" t="s">
        <v>58</v>
      </c>
      <c r="E16" s="13"/>
      <c r="F16" s="17"/>
      <c r="G16" s="12" t="s">
        <v>59</v>
      </c>
      <c r="H16" s="11">
        <v>31.84</v>
      </c>
      <c r="I16" s="27">
        <f>83.44*0.4</f>
        <v>33.376</v>
      </c>
      <c r="J16" s="27">
        <f t="shared" si="0"/>
        <v>65.216</v>
      </c>
      <c r="K16" s="11"/>
    </row>
    <row r="17" s="3" customFormat="1" ht="35" customHeight="1" spans="1:11">
      <c r="A17" s="11">
        <v>15</v>
      </c>
      <c r="B17" s="11" t="s">
        <v>60</v>
      </c>
      <c r="C17" s="12" t="s">
        <v>13</v>
      </c>
      <c r="D17" s="11" t="s">
        <v>61</v>
      </c>
      <c r="E17" s="13"/>
      <c r="F17" s="17"/>
      <c r="G17" s="12" t="s">
        <v>62</v>
      </c>
      <c r="H17" s="11">
        <v>30.58</v>
      </c>
      <c r="I17" s="27">
        <f>82.02*0.4</f>
        <v>32.808</v>
      </c>
      <c r="J17" s="27">
        <f t="shared" si="0"/>
        <v>63.388</v>
      </c>
      <c r="K17" s="11"/>
    </row>
    <row r="18" s="3" customFormat="1" ht="35" customHeight="1" spans="1:11">
      <c r="A18" s="11">
        <v>16</v>
      </c>
      <c r="B18" s="11" t="s">
        <v>63</v>
      </c>
      <c r="C18" s="12" t="s">
        <v>13</v>
      </c>
      <c r="D18" s="11" t="s">
        <v>64</v>
      </c>
      <c r="E18" s="13"/>
      <c r="F18" s="17"/>
      <c r="G18" s="12" t="s">
        <v>65</v>
      </c>
      <c r="H18" s="11">
        <v>29.9</v>
      </c>
      <c r="I18" s="27">
        <f>80.98*0.4</f>
        <v>32.392</v>
      </c>
      <c r="J18" s="27">
        <f t="shared" si="0"/>
        <v>62.292</v>
      </c>
      <c r="K18" s="11"/>
    </row>
    <row r="19" s="3" customFormat="1" ht="35" customHeight="1" spans="1:11">
      <c r="A19" s="11">
        <v>17</v>
      </c>
      <c r="B19" s="11" t="s">
        <v>66</v>
      </c>
      <c r="C19" s="12" t="s">
        <v>13</v>
      </c>
      <c r="D19" s="11" t="s">
        <v>67</v>
      </c>
      <c r="E19" s="13"/>
      <c r="F19" s="17"/>
      <c r="G19" s="12" t="s">
        <v>68</v>
      </c>
      <c r="H19" s="11">
        <v>29.8</v>
      </c>
      <c r="I19" s="27">
        <f>80.86*0.4</f>
        <v>32.344</v>
      </c>
      <c r="J19" s="27">
        <f t="shared" si="0"/>
        <v>62.144</v>
      </c>
      <c r="K19" s="11"/>
    </row>
    <row r="20" s="3" customFormat="1" ht="35" customHeight="1" spans="1:11">
      <c r="A20" s="11">
        <v>18</v>
      </c>
      <c r="B20" s="11" t="s">
        <v>69</v>
      </c>
      <c r="C20" s="12" t="s">
        <v>13</v>
      </c>
      <c r="D20" s="11" t="s">
        <v>70</v>
      </c>
      <c r="E20" s="13"/>
      <c r="F20" s="18"/>
      <c r="G20" s="12" t="s">
        <v>71</v>
      </c>
      <c r="H20" s="11">
        <v>29.5</v>
      </c>
      <c r="I20" s="27">
        <f>77.02*0.4</f>
        <v>30.808</v>
      </c>
      <c r="J20" s="27">
        <f t="shared" si="0"/>
        <v>60.308</v>
      </c>
      <c r="K20" s="11"/>
    </row>
    <row r="21" s="3" customFormat="1" ht="35" customHeight="1" spans="1:11">
      <c r="A21" s="11">
        <v>19</v>
      </c>
      <c r="B21" s="11" t="s">
        <v>72</v>
      </c>
      <c r="C21" s="12" t="s">
        <v>13</v>
      </c>
      <c r="D21" s="11" t="s">
        <v>73</v>
      </c>
      <c r="E21" s="13"/>
      <c r="F21" s="14" t="s">
        <v>74</v>
      </c>
      <c r="G21" s="12" t="s">
        <v>75</v>
      </c>
      <c r="H21" s="11">
        <v>24.34</v>
      </c>
      <c r="I21" s="28">
        <v>0</v>
      </c>
      <c r="J21" s="27">
        <f>H21+I21*0.4</f>
        <v>24.34</v>
      </c>
      <c r="K21" s="11"/>
    </row>
    <row r="22" s="3" customFormat="1" ht="35" customHeight="1" spans="1:11">
      <c r="A22" s="11">
        <v>20</v>
      </c>
      <c r="B22" s="11" t="s">
        <v>76</v>
      </c>
      <c r="C22" s="12" t="s">
        <v>77</v>
      </c>
      <c r="D22" s="11" t="s">
        <v>78</v>
      </c>
      <c r="E22" s="13" t="s">
        <v>79</v>
      </c>
      <c r="F22" s="14" t="s">
        <v>80</v>
      </c>
      <c r="G22" s="19" t="s">
        <v>81</v>
      </c>
      <c r="H22" s="11">
        <v>35.8</v>
      </c>
      <c r="I22" s="27">
        <f>82.06*0.4</f>
        <v>32.824</v>
      </c>
      <c r="J22" s="27">
        <f>H22+I22</f>
        <v>68.624</v>
      </c>
      <c r="K22" s="19" t="s">
        <v>18</v>
      </c>
    </row>
    <row r="23" s="3" customFormat="1" ht="35" customHeight="1" spans="1:11">
      <c r="A23" s="11">
        <v>21</v>
      </c>
      <c r="B23" s="11" t="s">
        <v>82</v>
      </c>
      <c r="C23" s="12" t="s">
        <v>77</v>
      </c>
      <c r="D23" s="11" t="s">
        <v>83</v>
      </c>
      <c r="E23" s="14"/>
      <c r="F23" s="14"/>
      <c r="G23" s="19" t="s">
        <v>84</v>
      </c>
      <c r="H23" s="11">
        <v>35.46</v>
      </c>
      <c r="I23" s="27">
        <f>77.76*0.4</f>
        <v>31.104</v>
      </c>
      <c r="J23" s="27">
        <f t="shared" ref="J23:J36" si="1">H23+I23</f>
        <v>66.564</v>
      </c>
      <c r="K23" s="19"/>
    </row>
    <row r="24" s="3" customFormat="1" ht="35" customHeight="1" spans="1:11">
      <c r="A24" s="11">
        <v>22</v>
      </c>
      <c r="B24" s="11" t="s">
        <v>85</v>
      </c>
      <c r="C24" s="12" t="s">
        <v>13</v>
      </c>
      <c r="D24" s="11" t="s">
        <v>86</v>
      </c>
      <c r="E24" s="14"/>
      <c r="F24" s="14"/>
      <c r="G24" s="19" t="s">
        <v>87</v>
      </c>
      <c r="H24" s="11">
        <v>34.48</v>
      </c>
      <c r="I24" s="27">
        <f>87.5*0.4</f>
        <v>35</v>
      </c>
      <c r="J24" s="27">
        <f t="shared" si="1"/>
        <v>69.48</v>
      </c>
      <c r="K24" s="19" t="s">
        <v>18</v>
      </c>
    </row>
    <row r="25" s="3" customFormat="1" ht="35" customHeight="1" spans="1:11">
      <c r="A25" s="11">
        <v>23</v>
      </c>
      <c r="B25" s="11" t="s">
        <v>22</v>
      </c>
      <c r="C25" s="12" t="s">
        <v>13</v>
      </c>
      <c r="D25" s="11" t="s">
        <v>88</v>
      </c>
      <c r="E25" s="14"/>
      <c r="F25" s="14"/>
      <c r="G25" s="19" t="s">
        <v>89</v>
      </c>
      <c r="H25" s="11">
        <v>34.18</v>
      </c>
      <c r="I25" s="27">
        <f>83.2*0.4</f>
        <v>33.28</v>
      </c>
      <c r="J25" s="27">
        <f t="shared" si="1"/>
        <v>67.46</v>
      </c>
      <c r="K25" s="19" t="s">
        <v>18</v>
      </c>
    </row>
    <row r="26" s="3" customFormat="1" ht="35" customHeight="1" spans="1:11">
      <c r="A26" s="11">
        <v>24</v>
      </c>
      <c r="B26" s="11" t="s">
        <v>90</v>
      </c>
      <c r="C26" s="12" t="s">
        <v>13</v>
      </c>
      <c r="D26" s="11" t="s">
        <v>91</v>
      </c>
      <c r="E26" s="14"/>
      <c r="F26" s="14"/>
      <c r="G26" s="19" t="s">
        <v>92</v>
      </c>
      <c r="H26" s="11">
        <v>34.16</v>
      </c>
      <c r="I26" s="27">
        <f>85.52*0.4</f>
        <v>34.208</v>
      </c>
      <c r="J26" s="27">
        <f t="shared" si="1"/>
        <v>68.368</v>
      </c>
      <c r="K26" s="19" t="s">
        <v>18</v>
      </c>
    </row>
    <row r="27" s="3" customFormat="1" ht="35" customHeight="1" spans="1:11">
      <c r="A27" s="11">
        <v>25</v>
      </c>
      <c r="B27" s="11" t="s">
        <v>93</v>
      </c>
      <c r="C27" s="12" t="s">
        <v>13</v>
      </c>
      <c r="D27" s="11" t="s">
        <v>94</v>
      </c>
      <c r="E27" s="14"/>
      <c r="F27" s="14"/>
      <c r="G27" s="19" t="s">
        <v>95</v>
      </c>
      <c r="H27" s="11">
        <v>33.36</v>
      </c>
      <c r="I27" s="27">
        <f>80.26*0.4</f>
        <v>32.104</v>
      </c>
      <c r="J27" s="27">
        <f t="shared" si="1"/>
        <v>65.464</v>
      </c>
      <c r="K27" s="19"/>
    </row>
    <row r="28" s="3" customFormat="1" ht="35" customHeight="1" spans="1:11">
      <c r="A28" s="11">
        <v>26</v>
      </c>
      <c r="B28" s="11" t="s">
        <v>96</v>
      </c>
      <c r="C28" s="12" t="s">
        <v>13</v>
      </c>
      <c r="D28" s="11" t="s">
        <v>97</v>
      </c>
      <c r="E28" s="14"/>
      <c r="F28" s="14"/>
      <c r="G28" s="19" t="s">
        <v>98</v>
      </c>
      <c r="H28" s="11">
        <v>32.82</v>
      </c>
      <c r="I28" s="27">
        <f>82.62*0.4</f>
        <v>33.048</v>
      </c>
      <c r="J28" s="27">
        <f t="shared" si="1"/>
        <v>65.868</v>
      </c>
      <c r="K28" s="19"/>
    </row>
    <row r="29" s="3" customFormat="1" ht="35" customHeight="1" spans="1:11">
      <c r="A29" s="11">
        <v>27</v>
      </c>
      <c r="B29" s="11" t="s">
        <v>99</v>
      </c>
      <c r="C29" s="12" t="s">
        <v>13</v>
      </c>
      <c r="D29" s="11" t="s">
        <v>100</v>
      </c>
      <c r="E29" s="14"/>
      <c r="F29" s="14"/>
      <c r="G29" s="19" t="s">
        <v>101</v>
      </c>
      <c r="H29" s="11">
        <v>32.68</v>
      </c>
      <c r="I29" s="27">
        <f>78.28*0.4</f>
        <v>31.312</v>
      </c>
      <c r="J29" s="27">
        <f t="shared" si="1"/>
        <v>63.992</v>
      </c>
      <c r="K29" s="19"/>
    </row>
    <row r="30" s="3" customFormat="1" ht="35" customHeight="1" spans="1:11">
      <c r="A30" s="11">
        <v>28</v>
      </c>
      <c r="B30" s="11" t="s">
        <v>102</v>
      </c>
      <c r="C30" s="12" t="s">
        <v>13</v>
      </c>
      <c r="D30" s="11" t="s">
        <v>103</v>
      </c>
      <c r="E30" s="14"/>
      <c r="F30" s="14"/>
      <c r="G30" s="19" t="s">
        <v>104</v>
      </c>
      <c r="H30" s="11">
        <v>32.64</v>
      </c>
      <c r="I30" s="27">
        <f>79.86*0.4</f>
        <v>31.944</v>
      </c>
      <c r="J30" s="27">
        <f t="shared" si="1"/>
        <v>64.584</v>
      </c>
      <c r="K30" s="19"/>
    </row>
    <row r="31" s="3" customFormat="1" ht="35" customHeight="1" spans="1:11">
      <c r="A31" s="11">
        <v>29</v>
      </c>
      <c r="B31" s="11" t="s">
        <v>105</v>
      </c>
      <c r="C31" s="12" t="s">
        <v>13</v>
      </c>
      <c r="D31" s="11" t="s">
        <v>106</v>
      </c>
      <c r="E31" s="14"/>
      <c r="F31" s="14"/>
      <c r="G31" s="19" t="s">
        <v>107</v>
      </c>
      <c r="H31" s="11">
        <v>32.56</v>
      </c>
      <c r="I31" s="27">
        <f>80.32*0.4</f>
        <v>32.128</v>
      </c>
      <c r="J31" s="27">
        <f t="shared" si="1"/>
        <v>64.688</v>
      </c>
      <c r="K31" s="19"/>
    </row>
    <row r="32" s="3" customFormat="1" ht="35" customHeight="1" spans="1:11">
      <c r="A32" s="11">
        <v>30</v>
      </c>
      <c r="B32" s="11" t="s">
        <v>108</v>
      </c>
      <c r="C32" s="12" t="s">
        <v>13</v>
      </c>
      <c r="D32" s="11" t="s">
        <v>109</v>
      </c>
      <c r="E32" s="14"/>
      <c r="F32" s="14"/>
      <c r="G32" s="19" t="s">
        <v>110</v>
      </c>
      <c r="H32" s="11">
        <v>32.3</v>
      </c>
      <c r="I32" s="27">
        <f>80.4*0.4</f>
        <v>32.16</v>
      </c>
      <c r="J32" s="27">
        <f t="shared" si="1"/>
        <v>64.46</v>
      </c>
      <c r="K32" s="19"/>
    </row>
    <row r="33" s="3" customFormat="1" ht="35" customHeight="1" spans="1:11">
      <c r="A33" s="11">
        <v>31</v>
      </c>
      <c r="B33" s="11" t="s">
        <v>111</v>
      </c>
      <c r="C33" s="12" t="s">
        <v>13</v>
      </c>
      <c r="D33" s="11" t="s">
        <v>112</v>
      </c>
      <c r="E33" s="14"/>
      <c r="F33" s="14"/>
      <c r="G33" s="19" t="s">
        <v>113</v>
      </c>
      <c r="H33" s="11">
        <v>31.68</v>
      </c>
      <c r="I33" s="27">
        <f>77.98*0.4</f>
        <v>31.192</v>
      </c>
      <c r="J33" s="27">
        <f t="shared" si="1"/>
        <v>62.872</v>
      </c>
      <c r="K33" s="19"/>
    </row>
    <row r="34" s="3" customFormat="1" ht="35" customHeight="1" spans="1:11">
      <c r="A34" s="11">
        <v>32</v>
      </c>
      <c r="B34" s="11" t="s">
        <v>114</v>
      </c>
      <c r="C34" s="12" t="s">
        <v>13</v>
      </c>
      <c r="D34" s="11" t="s">
        <v>115</v>
      </c>
      <c r="E34" s="20" t="s">
        <v>116</v>
      </c>
      <c r="F34" s="16" t="s">
        <v>117</v>
      </c>
      <c r="G34" s="19" t="s">
        <v>118</v>
      </c>
      <c r="H34" s="11">
        <v>36.84</v>
      </c>
      <c r="I34" s="27">
        <f>81.02*0.4</f>
        <v>32.408</v>
      </c>
      <c r="J34" s="27">
        <f t="shared" si="1"/>
        <v>69.248</v>
      </c>
      <c r="K34" s="19"/>
    </row>
    <row r="35" s="3" customFormat="1" ht="35" customHeight="1" spans="1:11">
      <c r="A35" s="11">
        <v>33</v>
      </c>
      <c r="B35" s="11" t="s">
        <v>119</v>
      </c>
      <c r="C35" s="12" t="s">
        <v>13</v>
      </c>
      <c r="D35" s="11" t="s">
        <v>120</v>
      </c>
      <c r="E35" s="21"/>
      <c r="F35" s="17"/>
      <c r="G35" s="19" t="s">
        <v>121</v>
      </c>
      <c r="H35" s="11">
        <v>36.52</v>
      </c>
      <c r="I35" s="27">
        <f>87*0.4</f>
        <v>34.8</v>
      </c>
      <c r="J35" s="27">
        <f t="shared" si="1"/>
        <v>71.32</v>
      </c>
      <c r="K35" s="19" t="s">
        <v>18</v>
      </c>
    </row>
    <row r="36" s="3" customFormat="1" ht="35" customHeight="1" spans="1:11">
      <c r="A36" s="11">
        <v>34</v>
      </c>
      <c r="B36" s="11" t="s">
        <v>122</v>
      </c>
      <c r="C36" s="12" t="s">
        <v>13</v>
      </c>
      <c r="D36" s="11" t="s">
        <v>123</v>
      </c>
      <c r="E36" s="22"/>
      <c r="F36" s="18"/>
      <c r="G36" s="19" t="s">
        <v>124</v>
      </c>
      <c r="H36" s="11">
        <v>36.18</v>
      </c>
      <c r="I36" s="27">
        <f>80.72*0.4</f>
        <v>32.288</v>
      </c>
      <c r="J36" s="27">
        <f t="shared" si="1"/>
        <v>68.468</v>
      </c>
      <c r="K36" s="19"/>
    </row>
    <row r="37" s="3" customFormat="1" ht="44" customHeight="1" spans="1:11">
      <c r="A37" s="11">
        <v>35</v>
      </c>
      <c r="B37" s="11" t="s">
        <v>125</v>
      </c>
      <c r="C37" s="14" t="s">
        <v>13</v>
      </c>
      <c r="D37" s="11" t="s">
        <v>126</v>
      </c>
      <c r="E37" s="13" t="s">
        <v>127</v>
      </c>
      <c r="F37" s="14" t="s">
        <v>128</v>
      </c>
      <c r="G37" s="19" t="s">
        <v>129</v>
      </c>
      <c r="H37" s="11">
        <v>30.8</v>
      </c>
      <c r="I37" s="28">
        <f>80.82*0.4</f>
        <v>32.328</v>
      </c>
      <c r="J37" s="27">
        <f t="shared" ref="J37:J51" si="2">H37+I37</f>
        <v>63.128</v>
      </c>
      <c r="K37" s="19" t="s">
        <v>18</v>
      </c>
    </row>
    <row r="38" s="3" customFormat="1" ht="35" customHeight="1" spans="1:11">
      <c r="A38" s="11">
        <v>36</v>
      </c>
      <c r="B38" s="11" t="s">
        <v>130</v>
      </c>
      <c r="C38" s="14" t="s">
        <v>13</v>
      </c>
      <c r="D38" s="11" t="s">
        <v>131</v>
      </c>
      <c r="E38" s="20" t="s">
        <v>132</v>
      </c>
      <c r="F38" s="16" t="s">
        <v>133</v>
      </c>
      <c r="G38" s="19" t="s">
        <v>134</v>
      </c>
      <c r="H38" s="11">
        <v>33.74</v>
      </c>
      <c r="I38" s="28">
        <f>0.4*76.88</f>
        <v>30.752</v>
      </c>
      <c r="J38" s="27">
        <f t="shared" si="2"/>
        <v>64.492</v>
      </c>
      <c r="K38" s="19" t="s">
        <v>18</v>
      </c>
    </row>
    <row r="39" s="3" customFormat="1" ht="35" customHeight="1" spans="1:11">
      <c r="A39" s="11">
        <v>37</v>
      </c>
      <c r="B39" s="11" t="s">
        <v>135</v>
      </c>
      <c r="C39" s="14" t="s">
        <v>13</v>
      </c>
      <c r="D39" s="11" t="s">
        <v>136</v>
      </c>
      <c r="E39" s="21"/>
      <c r="F39" s="17"/>
      <c r="G39" s="19" t="s">
        <v>137</v>
      </c>
      <c r="H39" s="11">
        <v>32.4</v>
      </c>
      <c r="I39" s="28">
        <f>0.4*79.88</f>
        <v>31.952</v>
      </c>
      <c r="J39" s="27">
        <f t="shared" si="2"/>
        <v>64.352</v>
      </c>
      <c r="K39" s="19"/>
    </row>
    <row r="40" s="3" customFormat="1" ht="35" customHeight="1" spans="1:11">
      <c r="A40" s="11">
        <v>38</v>
      </c>
      <c r="B40" s="11" t="s">
        <v>138</v>
      </c>
      <c r="C40" s="14" t="s">
        <v>13</v>
      </c>
      <c r="D40" s="11" t="s">
        <v>139</v>
      </c>
      <c r="E40" s="22"/>
      <c r="F40" s="18"/>
      <c r="G40" s="19" t="s">
        <v>140</v>
      </c>
      <c r="H40" s="11">
        <v>30.02</v>
      </c>
      <c r="I40" s="28">
        <f>0.4*82.12</f>
        <v>32.848</v>
      </c>
      <c r="J40" s="27">
        <f t="shared" si="2"/>
        <v>62.868</v>
      </c>
      <c r="K40" s="19"/>
    </row>
    <row r="41" s="3" customFormat="1" ht="35" customHeight="1" spans="1:11">
      <c r="A41" s="11">
        <v>39</v>
      </c>
      <c r="B41" s="11" t="s">
        <v>141</v>
      </c>
      <c r="C41" s="14" t="s">
        <v>13</v>
      </c>
      <c r="D41" s="11" t="s">
        <v>142</v>
      </c>
      <c r="E41" s="13" t="s">
        <v>143</v>
      </c>
      <c r="F41" s="13" t="s">
        <v>144</v>
      </c>
      <c r="G41" s="19" t="s">
        <v>145</v>
      </c>
      <c r="H41" s="11">
        <v>36.8</v>
      </c>
      <c r="I41" s="28">
        <f>82.54*0.4</f>
        <v>33.016</v>
      </c>
      <c r="J41" s="27">
        <f t="shared" si="2"/>
        <v>69.816</v>
      </c>
      <c r="K41" s="19" t="s">
        <v>18</v>
      </c>
    </row>
    <row r="42" s="3" customFormat="1" ht="35" customHeight="1" spans="1:11">
      <c r="A42" s="11">
        <v>40</v>
      </c>
      <c r="B42" s="11" t="s">
        <v>146</v>
      </c>
      <c r="C42" s="14" t="s">
        <v>77</v>
      </c>
      <c r="D42" s="11" t="s">
        <v>147</v>
      </c>
      <c r="E42" s="14"/>
      <c r="F42" s="14"/>
      <c r="G42" s="19" t="s">
        <v>148</v>
      </c>
      <c r="H42" s="11">
        <v>36.54</v>
      </c>
      <c r="I42" s="28">
        <f>84.78*0.4</f>
        <v>33.912</v>
      </c>
      <c r="J42" s="27">
        <f t="shared" si="2"/>
        <v>70.452</v>
      </c>
      <c r="K42" s="19" t="s">
        <v>18</v>
      </c>
    </row>
    <row r="43" s="3" customFormat="1" ht="35" customHeight="1" spans="1:11">
      <c r="A43" s="11">
        <v>41</v>
      </c>
      <c r="B43" s="11" t="s">
        <v>149</v>
      </c>
      <c r="C43" s="14" t="s">
        <v>13</v>
      </c>
      <c r="D43" s="11" t="s">
        <v>150</v>
      </c>
      <c r="E43" s="14"/>
      <c r="F43" s="14"/>
      <c r="G43" s="19" t="s">
        <v>151</v>
      </c>
      <c r="H43" s="11">
        <v>35.36</v>
      </c>
      <c r="I43" s="28">
        <f>77.86*0.4</f>
        <v>31.144</v>
      </c>
      <c r="J43" s="27">
        <f t="shared" si="2"/>
        <v>66.504</v>
      </c>
      <c r="K43" s="19" t="s">
        <v>18</v>
      </c>
    </row>
    <row r="44" s="3" customFormat="1" ht="35" customHeight="1" spans="1:11">
      <c r="A44" s="11">
        <v>42</v>
      </c>
      <c r="B44" s="11" t="s">
        <v>152</v>
      </c>
      <c r="C44" s="14" t="s">
        <v>13</v>
      </c>
      <c r="D44" s="11" t="s">
        <v>153</v>
      </c>
      <c r="E44" s="14"/>
      <c r="F44" s="14"/>
      <c r="G44" s="19" t="s">
        <v>154</v>
      </c>
      <c r="H44" s="11">
        <v>34.36</v>
      </c>
      <c r="I44" s="28">
        <f>81.42*0.4</f>
        <v>32.568</v>
      </c>
      <c r="J44" s="27">
        <f t="shared" si="2"/>
        <v>66.928</v>
      </c>
      <c r="K44" s="19" t="s">
        <v>18</v>
      </c>
    </row>
    <row r="45" s="3" customFormat="1" ht="35" customHeight="1" spans="1:11">
      <c r="A45" s="11">
        <v>43</v>
      </c>
      <c r="B45" s="11" t="s">
        <v>155</v>
      </c>
      <c r="C45" s="14" t="s">
        <v>13</v>
      </c>
      <c r="D45" s="11" t="s">
        <v>156</v>
      </c>
      <c r="E45" s="14"/>
      <c r="F45" s="14"/>
      <c r="G45" s="19" t="s">
        <v>157</v>
      </c>
      <c r="H45" s="11">
        <v>33.5</v>
      </c>
      <c r="I45" s="28">
        <f>78.48*0.4</f>
        <v>31.392</v>
      </c>
      <c r="J45" s="27">
        <f t="shared" si="2"/>
        <v>64.892</v>
      </c>
      <c r="K45" s="19" t="s">
        <v>18</v>
      </c>
    </row>
    <row r="46" s="3" customFormat="1" ht="35" customHeight="1" spans="1:11">
      <c r="A46" s="11">
        <v>44</v>
      </c>
      <c r="B46" s="11" t="s">
        <v>158</v>
      </c>
      <c r="C46" s="14" t="s">
        <v>13</v>
      </c>
      <c r="D46" s="11" t="s">
        <v>159</v>
      </c>
      <c r="E46" s="14"/>
      <c r="F46" s="14"/>
      <c r="G46" s="19" t="s">
        <v>160</v>
      </c>
      <c r="H46" s="11">
        <v>32.92</v>
      </c>
      <c r="I46" s="28">
        <f>79.56*0.4</f>
        <v>31.824</v>
      </c>
      <c r="J46" s="27">
        <f t="shared" si="2"/>
        <v>64.744</v>
      </c>
      <c r="K46" s="19" t="s">
        <v>18</v>
      </c>
    </row>
    <row r="47" s="3" customFormat="1" ht="35" customHeight="1" spans="1:11">
      <c r="A47" s="11">
        <v>45</v>
      </c>
      <c r="B47" s="11" t="s">
        <v>161</v>
      </c>
      <c r="C47" s="14" t="s">
        <v>13</v>
      </c>
      <c r="D47" s="11" t="s">
        <v>162</v>
      </c>
      <c r="E47" s="14"/>
      <c r="F47" s="14"/>
      <c r="G47" s="19" t="s">
        <v>163</v>
      </c>
      <c r="H47" s="11">
        <v>32.7</v>
      </c>
      <c r="I47" s="28">
        <f>77.36*0.4</f>
        <v>30.944</v>
      </c>
      <c r="J47" s="27">
        <f t="shared" si="2"/>
        <v>63.644</v>
      </c>
      <c r="K47" s="19"/>
    </row>
    <row r="48" s="3" customFormat="1" ht="35" customHeight="1" spans="1:11">
      <c r="A48" s="11">
        <v>46</v>
      </c>
      <c r="B48" s="11" t="s">
        <v>164</v>
      </c>
      <c r="C48" s="14" t="s">
        <v>13</v>
      </c>
      <c r="D48" s="11" t="s">
        <v>165</v>
      </c>
      <c r="E48" s="14"/>
      <c r="F48" s="14"/>
      <c r="G48" s="19" t="s">
        <v>166</v>
      </c>
      <c r="H48" s="11">
        <v>32.2</v>
      </c>
      <c r="I48" s="28">
        <f>79.82*0.4</f>
        <v>31.928</v>
      </c>
      <c r="J48" s="27">
        <f t="shared" si="2"/>
        <v>64.128</v>
      </c>
      <c r="K48" s="19"/>
    </row>
    <row r="49" s="3" customFormat="1" ht="35" customHeight="1" spans="1:11">
      <c r="A49" s="11">
        <v>47</v>
      </c>
      <c r="B49" s="11" t="s">
        <v>167</v>
      </c>
      <c r="C49" s="14" t="s">
        <v>13</v>
      </c>
      <c r="D49" s="11" t="s">
        <v>168</v>
      </c>
      <c r="E49" s="14"/>
      <c r="F49" s="14"/>
      <c r="G49" s="19" t="s">
        <v>169</v>
      </c>
      <c r="H49" s="11">
        <v>32.16</v>
      </c>
      <c r="I49" s="28">
        <f>82.22*0.4</f>
        <v>32.888</v>
      </c>
      <c r="J49" s="27">
        <f t="shared" si="2"/>
        <v>65.048</v>
      </c>
      <c r="K49" s="19" t="s">
        <v>18</v>
      </c>
    </row>
    <row r="50" s="3" customFormat="1" ht="35" customHeight="1" spans="1:11">
      <c r="A50" s="11">
        <v>48</v>
      </c>
      <c r="B50" s="11" t="s">
        <v>170</v>
      </c>
      <c r="C50" s="14" t="s">
        <v>13</v>
      </c>
      <c r="D50" s="11" t="s">
        <v>171</v>
      </c>
      <c r="E50" s="14"/>
      <c r="F50" s="14"/>
      <c r="G50" s="19" t="s">
        <v>172</v>
      </c>
      <c r="H50" s="11">
        <v>31.96</v>
      </c>
      <c r="I50" s="28">
        <f>76.78*0.4</f>
        <v>30.712</v>
      </c>
      <c r="J50" s="27">
        <f t="shared" si="2"/>
        <v>62.672</v>
      </c>
      <c r="K50" s="19"/>
    </row>
    <row r="51" s="3" customFormat="1" ht="35" customHeight="1" spans="1:11">
      <c r="A51" s="11">
        <v>49</v>
      </c>
      <c r="B51" s="11" t="s">
        <v>173</v>
      </c>
      <c r="C51" s="14" t="s">
        <v>13</v>
      </c>
      <c r="D51" s="11" t="s">
        <v>174</v>
      </c>
      <c r="E51" s="14"/>
      <c r="F51" s="14"/>
      <c r="G51" s="19" t="s">
        <v>175</v>
      </c>
      <c r="H51" s="11">
        <v>31.34</v>
      </c>
      <c r="I51" s="28">
        <f>80.42*0.4</f>
        <v>32.168</v>
      </c>
      <c r="J51" s="27">
        <f t="shared" si="2"/>
        <v>63.508</v>
      </c>
      <c r="K51" s="19"/>
    </row>
    <row r="52" s="3" customFormat="1" ht="35" customHeight="1" spans="1:11">
      <c r="A52" s="11">
        <v>50</v>
      </c>
      <c r="B52" s="11" t="s">
        <v>176</v>
      </c>
      <c r="C52" s="14" t="s">
        <v>13</v>
      </c>
      <c r="D52" s="11" t="s">
        <v>177</v>
      </c>
      <c r="E52" s="14"/>
      <c r="F52" s="14"/>
      <c r="G52" s="19" t="s">
        <v>75</v>
      </c>
      <c r="H52" s="11">
        <v>31.22</v>
      </c>
      <c r="I52" s="28">
        <v>0</v>
      </c>
      <c r="J52" s="27">
        <f>H52+I52*0.4</f>
        <v>31.22</v>
      </c>
      <c r="K52" s="19"/>
    </row>
    <row r="53" s="3" customFormat="1" ht="35" customHeight="1" spans="1:11">
      <c r="A53" s="11">
        <v>51</v>
      </c>
      <c r="B53" s="11" t="s">
        <v>178</v>
      </c>
      <c r="C53" s="14" t="s">
        <v>13</v>
      </c>
      <c r="D53" s="11" t="s">
        <v>179</v>
      </c>
      <c r="E53" s="14"/>
      <c r="F53" s="14"/>
      <c r="G53" s="19" t="s">
        <v>75</v>
      </c>
      <c r="H53" s="11">
        <v>31.02</v>
      </c>
      <c r="I53" s="28">
        <v>0</v>
      </c>
      <c r="J53" s="27">
        <f>H53+I53*0.4</f>
        <v>31.02</v>
      </c>
      <c r="K53" s="19"/>
    </row>
    <row r="54" s="3" customFormat="1" ht="35" customHeight="1" spans="1:11">
      <c r="A54" s="11">
        <v>52</v>
      </c>
      <c r="B54" s="11" t="s">
        <v>180</v>
      </c>
      <c r="C54" s="14" t="s">
        <v>13</v>
      </c>
      <c r="D54" s="11" t="s">
        <v>181</v>
      </c>
      <c r="E54" s="14"/>
      <c r="F54" s="14"/>
      <c r="G54" s="19" t="s">
        <v>182</v>
      </c>
      <c r="H54" s="11">
        <v>30.64</v>
      </c>
      <c r="I54" s="28">
        <f>81.12*0.4</f>
        <v>32.448</v>
      </c>
      <c r="J54" s="27">
        <f>H54+I54</f>
        <v>63.088</v>
      </c>
      <c r="K54" s="19"/>
    </row>
    <row r="55" s="3" customFormat="1" ht="35" customHeight="1" spans="1:11">
      <c r="A55" s="11">
        <v>53</v>
      </c>
      <c r="B55" s="11" t="s">
        <v>183</v>
      </c>
      <c r="C55" s="14" t="s">
        <v>13</v>
      </c>
      <c r="D55" s="11" t="s">
        <v>184</v>
      </c>
      <c r="E55" s="14"/>
      <c r="F55" s="14"/>
      <c r="G55" s="19" t="s">
        <v>75</v>
      </c>
      <c r="H55" s="11">
        <v>30.1</v>
      </c>
      <c r="I55" s="28">
        <v>0</v>
      </c>
      <c r="J55" s="27">
        <f>H55+I55*0.4</f>
        <v>30.1</v>
      </c>
      <c r="K55" s="19"/>
    </row>
    <row r="56" s="3" customFormat="1" ht="35" customHeight="1" spans="1:11">
      <c r="A56" s="11">
        <v>54</v>
      </c>
      <c r="B56" s="11" t="s">
        <v>185</v>
      </c>
      <c r="C56" s="14" t="s">
        <v>13</v>
      </c>
      <c r="D56" s="11" t="s">
        <v>186</v>
      </c>
      <c r="E56" s="14"/>
      <c r="F56" s="14"/>
      <c r="G56" s="19" t="s">
        <v>187</v>
      </c>
      <c r="H56" s="11">
        <v>29.96</v>
      </c>
      <c r="I56" s="28">
        <f>86.18*0.4</f>
        <v>34.472</v>
      </c>
      <c r="J56" s="27">
        <f>H56+I56</f>
        <v>64.432</v>
      </c>
      <c r="K56" s="19"/>
    </row>
    <row r="57" s="3" customFormat="1" ht="35" customHeight="1" spans="1:11">
      <c r="A57" s="11">
        <v>55</v>
      </c>
      <c r="B57" s="11" t="s">
        <v>188</v>
      </c>
      <c r="C57" s="14" t="s">
        <v>13</v>
      </c>
      <c r="D57" s="11" t="s">
        <v>189</v>
      </c>
      <c r="E57" s="14"/>
      <c r="F57" s="14"/>
      <c r="G57" s="19" t="s">
        <v>190</v>
      </c>
      <c r="H57" s="11">
        <v>29.5</v>
      </c>
      <c r="I57" s="28">
        <f>84.18*0.4</f>
        <v>33.672</v>
      </c>
      <c r="J57" s="27">
        <f>H57+I57</f>
        <v>63.172</v>
      </c>
      <c r="K57" s="19"/>
    </row>
    <row r="58" s="3" customFormat="1" ht="35" customHeight="1" spans="1:11">
      <c r="A58" s="11">
        <v>56</v>
      </c>
      <c r="B58" s="11" t="s">
        <v>191</v>
      </c>
      <c r="C58" s="14" t="s">
        <v>13</v>
      </c>
      <c r="D58" s="11" t="s">
        <v>192</v>
      </c>
      <c r="E58" s="14"/>
      <c r="F58" s="14"/>
      <c r="G58" s="19" t="s">
        <v>193</v>
      </c>
      <c r="H58" s="11">
        <v>28.9</v>
      </c>
      <c r="I58" s="28">
        <f>70.8*0.4</f>
        <v>28.32</v>
      </c>
      <c r="J58" s="27">
        <f>H58+I58</f>
        <v>57.22</v>
      </c>
      <c r="K58" s="19"/>
    </row>
    <row r="59" ht="35" customHeight="1" spans="1:11">
      <c r="A59" s="11">
        <v>57</v>
      </c>
      <c r="B59" s="11" t="s">
        <v>194</v>
      </c>
      <c r="C59" s="14" t="s">
        <v>13</v>
      </c>
      <c r="D59" s="11" t="s">
        <v>195</v>
      </c>
      <c r="E59" s="14"/>
      <c r="F59" s="14"/>
      <c r="G59" s="19" t="s">
        <v>196</v>
      </c>
      <c r="H59" s="11">
        <v>28.54</v>
      </c>
      <c r="I59" s="29">
        <f>77.92*0.4</f>
        <v>31.168</v>
      </c>
      <c r="J59" s="27">
        <f>H59+I59</f>
        <v>59.708</v>
      </c>
      <c r="K59" s="23"/>
    </row>
    <row r="60" ht="35" customHeight="1" spans="1:11">
      <c r="A60" s="11">
        <v>58</v>
      </c>
      <c r="B60" s="11" t="s">
        <v>197</v>
      </c>
      <c r="C60" s="14" t="s">
        <v>13</v>
      </c>
      <c r="D60" s="11" t="s">
        <v>198</v>
      </c>
      <c r="E60" s="14"/>
      <c r="F60" s="14"/>
      <c r="G60" s="19" t="s">
        <v>75</v>
      </c>
      <c r="H60" s="11">
        <v>27.84</v>
      </c>
      <c r="I60" s="29">
        <v>0</v>
      </c>
      <c r="J60" s="27">
        <f>H60+I60*0.4</f>
        <v>27.84</v>
      </c>
      <c r="K60" s="23"/>
    </row>
    <row r="61" ht="35" customHeight="1" spans="1:11">
      <c r="A61" s="11">
        <v>59</v>
      </c>
      <c r="B61" s="11" t="s">
        <v>199</v>
      </c>
      <c r="C61" s="14" t="s">
        <v>13</v>
      </c>
      <c r="D61" s="11" t="s">
        <v>200</v>
      </c>
      <c r="E61" s="14"/>
      <c r="F61" s="14"/>
      <c r="G61" s="19" t="s">
        <v>75</v>
      </c>
      <c r="H61" s="11">
        <v>27.24</v>
      </c>
      <c r="I61" s="29">
        <v>0</v>
      </c>
      <c r="J61" s="27">
        <f>H61+I61*0.4</f>
        <v>27.24</v>
      </c>
      <c r="K61" s="23"/>
    </row>
    <row r="62" ht="35" customHeight="1" spans="1:11">
      <c r="A62" s="11">
        <v>60</v>
      </c>
      <c r="B62" s="11" t="s">
        <v>152</v>
      </c>
      <c r="C62" s="14" t="s">
        <v>13</v>
      </c>
      <c r="D62" s="11" t="s">
        <v>201</v>
      </c>
      <c r="E62" s="13" t="s">
        <v>202</v>
      </c>
      <c r="F62" s="14" t="s">
        <v>203</v>
      </c>
      <c r="G62" s="23" t="s">
        <v>204</v>
      </c>
      <c r="H62" s="11">
        <v>37.56</v>
      </c>
      <c r="I62" s="29">
        <f>79.96*0.4</f>
        <v>31.984</v>
      </c>
      <c r="J62" s="27">
        <f>H62+I62</f>
        <v>69.544</v>
      </c>
      <c r="K62" s="23" t="s">
        <v>18</v>
      </c>
    </row>
    <row r="63" ht="35" customHeight="1" spans="1:11">
      <c r="A63" s="11">
        <v>61</v>
      </c>
      <c r="B63" s="11" t="s">
        <v>205</v>
      </c>
      <c r="C63" s="14" t="s">
        <v>13</v>
      </c>
      <c r="D63" s="11" t="s">
        <v>206</v>
      </c>
      <c r="E63" s="14"/>
      <c r="F63" s="14"/>
      <c r="G63" s="23" t="s">
        <v>207</v>
      </c>
      <c r="H63" s="11">
        <v>35.7</v>
      </c>
      <c r="I63" s="29">
        <f>86.1*0.4</f>
        <v>34.44</v>
      </c>
      <c r="J63" s="27">
        <f t="shared" ref="J63:J70" si="3">H63+I63</f>
        <v>70.14</v>
      </c>
      <c r="K63" s="23" t="s">
        <v>18</v>
      </c>
    </row>
    <row r="64" ht="35" customHeight="1" spans="1:11">
      <c r="A64" s="11">
        <v>62</v>
      </c>
      <c r="B64" s="11" t="s">
        <v>208</v>
      </c>
      <c r="C64" s="14" t="s">
        <v>13</v>
      </c>
      <c r="D64" s="11" t="s">
        <v>209</v>
      </c>
      <c r="E64" s="14"/>
      <c r="F64" s="14"/>
      <c r="G64" s="23" t="s">
        <v>210</v>
      </c>
      <c r="H64" s="11">
        <v>34.82</v>
      </c>
      <c r="I64" s="29">
        <f>83.62*0.4</f>
        <v>33.448</v>
      </c>
      <c r="J64" s="27">
        <f t="shared" si="3"/>
        <v>68.268</v>
      </c>
      <c r="K64" s="23"/>
    </row>
    <row r="65" ht="35" customHeight="1" spans="1:11">
      <c r="A65" s="11">
        <v>63</v>
      </c>
      <c r="B65" s="11" t="s">
        <v>211</v>
      </c>
      <c r="C65" s="14" t="s">
        <v>77</v>
      </c>
      <c r="D65" s="11" t="s">
        <v>212</v>
      </c>
      <c r="E65" s="14"/>
      <c r="F65" s="14"/>
      <c r="G65" s="23" t="s">
        <v>213</v>
      </c>
      <c r="H65" s="11">
        <v>34.52</v>
      </c>
      <c r="I65" s="29">
        <f>83.98*0.4</f>
        <v>33.592</v>
      </c>
      <c r="J65" s="27">
        <f t="shared" si="3"/>
        <v>68.112</v>
      </c>
      <c r="K65" s="23"/>
    </row>
    <row r="66" ht="35" customHeight="1" spans="1:11">
      <c r="A66" s="11">
        <v>64</v>
      </c>
      <c r="B66" s="11" t="s">
        <v>214</v>
      </c>
      <c r="C66" s="14" t="s">
        <v>13</v>
      </c>
      <c r="D66" s="11" t="s">
        <v>215</v>
      </c>
      <c r="E66" s="14"/>
      <c r="F66" s="14"/>
      <c r="G66" s="23" t="s">
        <v>216</v>
      </c>
      <c r="H66" s="11">
        <v>34.34</v>
      </c>
      <c r="I66" s="29">
        <f>78.38*0.4</f>
        <v>31.352</v>
      </c>
      <c r="J66" s="27">
        <f t="shared" si="3"/>
        <v>65.692</v>
      </c>
      <c r="K66" s="23"/>
    </row>
    <row r="67" ht="35" customHeight="1" spans="1:11">
      <c r="A67" s="11">
        <v>65</v>
      </c>
      <c r="B67" s="11" t="s">
        <v>146</v>
      </c>
      <c r="C67" s="14" t="s">
        <v>13</v>
      </c>
      <c r="D67" s="11" t="s">
        <v>217</v>
      </c>
      <c r="E67" s="14"/>
      <c r="F67" s="14"/>
      <c r="G67" s="23" t="s">
        <v>218</v>
      </c>
      <c r="H67" s="11">
        <v>33.92</v>
      </c>
      <c r="I67" s="29">
        <f>77.8*0.4</f>
        <v>31.12</v>
      </c>
      <c r="J67" s="27">
        <f t="shared" si="3"/>
        <v>65.04</v>
      </c>
      <c r="K67" s="23"/>
    </row>
    <row r="68" ht="35" customHeight="1" spans="1:11">
      <c r="A68" s="11">
        <v>66</v>
      </c>
      <c r="B68" s="11" t="s">
        <v>219</v>
      </c>
      <c r="C68" s="14" t="s">
        <v>13</v>
      </c>
      <c r="D68" s="11" t="s">
        <v>220</v>
      </c>
      <c r="E68" s="14"/>
      <c r="F68" s="14"/>
      <c r="G68" s="23" t="s">
        <v>221</v>
      </c>
      <c r="H68" s="11">
        <v>33.64</v>
      </c>
      <c r="I68" s="29">
        <f>81.2*0.4</f>
        <v>32.48</v>
      </c>
      <c r="J68" s="27">
        <f t="shared" si="3"/>
        <v>66.12</v>
      </c>
      <c r="K68" s="23"/>
    </row>
    <row r="69" ht="35" customHeight="1" spans="1:11">
      <c r="A69" s="11">
        <v>67</v>
      </c>
      <c r="B69" s="11" t="s">
        <v>222</v>
      </c>
      <c r="C69" s="14" t="s">
        <v>13</v>
      </c>
      <c r="D69" s="11" t="s">
        <v>223</v>
      </c>
      <c r="E69" s="14"/>
      <c r="F69" s="14"/>
      <c r="G69" s="23" t="s">
        <v>224</v>
      </c>
      <c r="H69" s="11">
        <v>33.54</v>
      </c>
      <c r="I69" s="29">
        <f>87.22*0.4</f>
        <v>34.888</v>
      </c>
      <c r="J69" s="27">
        <f t="shared" si="3"/>
        <v>68.428</v>
      </c>
      <c r="K69" s="23" t="s">
        <v>18</v>
      </c>
    </row>
    <row r="70" ht="35" customHeight="1" spans="1:11">
      <c r="A70" s="11">
        <v>68</v>
      </c>
      <c r="B70" s="11" t="s">
        <v>225</v>
      </c>
      <c r="C70" s="14" t="s">
        <v>13</v>
      </c>
      <c r="D70" s="11" t="s">
        <v>226</v>
      </c>
      <c r="E70" s="14"/>
      <c r="F70" s="14"/>
      <c r="G70" s="23" t="s">
        <v>227</v>
      </c>
      <c r="H70" s="11">
        <v>33</v>
      </c>
      <c r="I70" s="29">
        <f>86.08*0.4</f>
        <v>34.432</v>
      </c>
      <c r="J70" s="27">
        <f t="shared" si="3"/>
        <v>67.432</v>
      </c>
      <c r="K70" s="23"/>
    </row>
  </sheetData>
  <mergeCells count="15">
    <mergeCell ref="A1:K1"/>
    <mergeCell ref="E3:E8"/>
    <mergeCell ref="E9:E21"/>
    <mergeCell ref="E22:E33"/>
    <mergeCell ref="E34:E36"/>
    <mergeCell ref="E38:E40"/>
    <mergeCell ref="E41:E61"/>
    <mergeCell ref="E62:E70"/>
    <mergeCell ref="F3:F8"/>
    <mergeCell ref="F9:F20"/>
    <mergeCell ref="F22:F33"/>
    <mergeCell ref="F34:F36"/>
    <mergeCell ref="F38:F40"/>
    <mergeCell ref="F41:F61"/>
    <mergeCell ref="F62:F70"/>
  </mergeCells>
  <conditionalFormatting sqref="C37">
    <cfRule type="duplicateValues" dxfId="0" priority="4"/>
  </conditionalFormatting>
  <pageMargins left="0.75" right="0.75" top="1" bottom="1" header="0.5" footer="0.5"/>
  <pageSetup paperSize="9" scale="1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杨洁</cp:lastModifiedBy>
  <dcterms:created xsi:type="dcterms:W3CDTF">2023-06-03T02:22:00Z</dcterms:created>
  <dcterms:modified xsi:type="dcterms:W3CDTF">2023-11-27T01:44:17Z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137996E34D694894BC39B668C4651D8D_13</vt:lpwstr>
  </property>
  <property fmtid="{D5CDD505-2E9C-101B-9397-08002B2CF9AE}" pid="3" name="KSOProductBuildVer">
    <vt:lpwstr>2052-12.1.0.15712</vt:lpwstr>
  </property>
</Properties>
</file>